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ächen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Flächengewich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1A3C2A"/>
      <sz val="11"/>
    </font>
    <font>
      <b val="1"/>
    </font>
    <font>
      <color rgb="00716E67"/>
      <sz val="8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6F3EC"/>
      </patternFill>
    </fill>
    <fill>
      <patternFill patternType="solid">
        <fgColor rgb="00EAF1F7"/>
      </patternFill>
    </fill>
    <fill>
      <patternFill patternType="solid">
        <fgColor rgb="001A3C2A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6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</cols>
  <sheetData>
    <row r="1">
      <c r="A1" s="1" t="inlineStr">
        <is>
          <t>THS-14E — Gewichtsbudget des Innenausbaus</t>
        </is>
      </c>
    </row>
    <row r="2">
      <c r="A2" s="2" t="inlineStr">
        <is>
          <t>Tragen Sie zuerst Ihre Innenmasse ein. Die Flächen werden gerechnet, danach multipliziert das Budget sie mit den Flächengewichten.</t>
        </is>
      </c>
    </row>
    <row r="4">
      <c r="A4" s="3" t="inlineStr">
        <is>
          <t>Innenmasse</t>
        </is>
      </c>
    </row>
    <row r="5">
      <c r="A5" s="4" t="inlineStr">
        <is>
          <t>Innenlänge (m)</t>
        </is>
      </c>
      <c r="B5" s="5" t="n">
        <v>5.61</v>
      </c>
    </row>
    <row r="6">
      <c r="A6" s="4" t="inlineStr">
        <is>
          <t>Innenbreite (m)</t>
        </is>
      </c>
      <c r="B6" s="5" t="n">
        <v>2.11</v>
      </c>
    </row>
    <row r="7">
      <c r="A7" s="4" t="inlineStr">
        <is>
          <t>Raumhöhe (m)</t>
        </is>
      </c>
      <c r="B7" s="5" t="n">
        <v>2.2</v>
      </c>
    </row>
    <row r="8">
      <c r="A8" s="4" t="inlineStr">
        <is>
          <t>Abzuziehende Öffnungen (m2)</t>
        </is>
      </c>
      <c r="B8" s="5" t="n">
        <v>7</v>
      </c>
    </row>
    <row r="9">
      <c r="A9" s="4" t="inlineStr">
        <is>
          <t>Innenwände (m2)</t>
        </is>
      </c>
      <c r="B9" s="5" t="n">
        <v>4</v>
      </c>
    </row>
    <row r="10">
      <c r="A10" s="4" t="inlineStr">
        <is>
          <t>Arbeitsplatte (m2)</t>
        </is>
      </c>
      <c r="B10" s="5" t="n">
        <v>1.2</v>
      </c>
    </row>
    <row r="11">
      <c r="A11" s="4" t="inlineStr">
        <is>
          <t>Davon Bad (m2)</t>
        </is>
      </c>
      <c r="B11" s="5" t="n">
        <v>3</v>
      </c>
    </row>
    <row r="13">
      <c r="A13" s="3" t="inlineStr">
        <is>
          <t>Gerechnete Flächen</t>
        </is>
      </c>
    </row>
    <row r="14">
      <c r="A14" s="4" t="inlineStr">
        <is>
          <t>Bruttowandfläche (m2)</t>
        </is>
      </c>
      <c r="B14" s="6">
        <f>2*(B5*B7)+2*(B6*B7)</f>
        <v/>
      </c>
    </row>
    <row r="15">
      <c r="A15" s="4" t="inlineStr">
        <is>
          <t>Wände, Öffnungen abgezogen (m2)</t>
        </is>
      </c>
      <c r="B15" s="6">
        <f>B14-B8</f>
        <v/>
      </c>
    </row>
    <row r="16">
      <c r="A16" s="4" t="inlineStr">
        <is>
          <t>Decke (m2)</t>
        </is>
      </c>
      <c r="B16" s="6">
        <f>B5*B6</f>
        <v/>
      </c>
    </row>
    <row r="17">
      <c r="A17" s="4" t="inlineStr">
        <is>
          <t>Bekleidung Wand + Decke (m2)</t>
        </is>
      </c>
      <c r="B17" s="6">
        <f>B15+B16</f>
        <v/>
      </c>
    </row>
    <row r="18">
      <c r="A18" s="4" t="inlineStr">
        <is>
          <t>Boden (m2)</t>
        </is>
      </c>
      <c r="B18" s="6">
        <f>B5*B6</f>
        <v/>
      </c>
    </row>
    <row r="21">
      <c r="A21" s="7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Budget</t>
        </is>
      </c>
    </row>
    <row r="2">
      <c r="A2" s="2" t="inlineStr">
        <is>
          <t>Wählen Sie ein Flächengewicht aus dem Register der Gewichte, oder tragen Sie Ihr eigenes ein. Geräte werden direkt in Kilo eingetragen.</t>
        </is>
      </c>
    </row>
    <row r="4">
      <c r="A4" s="8" t="inlineStr">
        <is>
          <t>Position</t>
        </is>
      </c>
      <c r="B4" s="8" t="inlineStr">
        <is>
          <t>Fläche (m2)</t>
        </is>
      </c>
      <c r="C4" s="8" t="inlineStr">
        <is>
          <t>Flächengewicht (kg/m2)</t>
        </is>
      </c>
      <c r="D4" s="8" t="inlineStr">
        <is>
          <t>Gewicht (kg)</t>
        </is>
      </c>
      <c r="E4" s="8" t="inlineStr">
        <is>
          <t>Real gewogen (kg)</t>
        </is>
      </c>
    </row>
    <row r="5">
      <c r="A5" s="4" t="inlineStr">
        <is>
          <t>Bekleidung Wand + Decke</t>
        </is>
      </c>
      <c r="B5" s="9">
        <f>'Flächen'!B17</f>
        <v/>
      </c>
      <c r="C5" s="5" t="n">
        <v>6.8</v>
      </c>
      <c r="D5" s="10">
        <f>ROUND(B5*C5,0)</f>
        <v/>
      </c>
      <c r="E5" s="5" t="n"/>
    </row>
    <row r="6">
      <c r="A6" s="4" t="inlineStr">
        <is>
          <t>Boden, ohne Bad</t>
        </is>
      </c>
      <c r="B6" s="9">
        <f>'Flächen'!B18-'Flächen'!B11</f>
        <v/>
      </c>
      <c r="C6" s="5" t="n">
        <v>8</v>
      </c>
      <c r="D6" s="10">
        <f>ROUND(B6*C6,0)</f>
        <v/>
      </c>
      <c r="E6" s="5" t="n"/>
    </row>
    <row r="7">
      <c r="A7" s="4" t="inlineStr">
        <is>
          <t>Boden des Bades</t>
        </is>
      </c>
      <c r="B7" s="9">
        <f>'Flächen'!B11</f>
        <v/>
      </c>
      <c r="C7" s="5" t="n">
        <v>39.6</v>
      </c>
      <c r="D7" s="10">
        <f>ROUND(B7*C7,0)</f>
        <v/>
      </c>
      <c r="E7" s="5" t="n"/>
    </row>
    <row r="8">
      <c r="A8" s="4" t="inlineStr">
        <is>
          <t>Innenwände</t>
        </is>
      </c>
      <c r="B8" s="9">
        <f>'Flächen'!B9</f>
        <v/>
      </c>
      <c r="C8" s="5" t="n">
        <v>17.6</v>
      </c>
      <c r="D8" s="10">
        <f>ROUND(B8*C8,0)</f>
        <v/>
      </c>
      <c r="E8" s="5" t="n"/>
    </row>
    <row r="9">
      <c r="A9" s="4" t="inlineStr">
        <is>
          <t>Arbeitsplatte</t>
        </is>
      </c>
      <c r="B9" s="9">
        <f>'Flächen'!B10</f>
        <v/>
      </c>
      <c r="C9" s="5" t="n">
        <v>24.7</v>
      </c>
      <c r="D9" s="10">
        <f>ROUND(B9*C9,0)</f>
        <v/>
      </c>
      <c r="E9" s="5" t="n"/>
    </row>
    <row r="10">
      <c r="A10" s="4" t="inlineStr">
        <is>
          <t>Küche, Korpusse und Fronten</t>
        </is>
      </c>
      <c r="B10" s="11" t="n"/>
      <c r="C10" s="11" t="n"/>
      <c r="D10" s="5" t="n"/>
      <c r="E10" s="5" t="n"/>
    </row>
    <row r="11">
      <c r="A11" s="4" t="inlineStr">
        <is>
          <t>Sanitärapparate</t>
        </is>
      </c>
      <c r="B11" s="11" t="n"/>
      <c r="C11" s="11" t="n"/>
      <c r="D11" s="5" t="n"/>
      <c r="E11" s="5" t="n"/>
    </row>
    <row r="12">
      <c r="A12" s="4" t="inlineStr">
        <is>
          <t>Feste Möbel und Treppe</t>
        </is>
      </c>
      <c r="B12" s="11" t="n"/>
      <c r="C12" s="11" t="n"/>
      <c r="D12" s="5" t="n"/>
      <c r="E12" s="5" t="n"/>
    </row>
    <row r="13">
      <c r="A13" s="4" t="inlineStr">
        <is>
          <t>Geräte</t>
        </is>
      </c>
      <c r="B13" s="11" t="n"/>
      <c r="C13" s="11" t="n"/>
      <c r="D13" s="5" t="n"/>
      <c r="E13" s="5" t="n"/>
    </row>
    <row r="14">
      <c r="A14" s="4" t="inlineStr">
        <is>
          <t>Matratze und Textilien</t>
        </is>
      </c>
      <c r="B14" s="11" t="n"/>
      <c r="C14" s="11" t="n"/>
      <c r="D14" s="5" t="n"/>
      <c r="E14" s="5" t="n"/>
    </row>
    <row r="15">
      <c r="A15" s="4" t="inlineStr"/>
      <c r="B15" s="11" t="n"/>
      <c r="C15" s="11" t="n"/>
      <c r="D15" s="5" t="n"/>
      <c r="E15" s="5" t="n"/>
    </row>
    <row r="16">
      <c r="A16" s="10" t="inlineStr">
        <is>
          <t>Total des Innenausbaus (kg)</t>
        </is>
      </c>
      <c r="D16" s="10">
        <f>SUM(D5:D15)</f>
        <v/>
      </c>
      <c r="E16" s="10">
        <f>SUM(E5:E15)</f>
        <v/>
      </c>
    </row>
    <row r="18">
      <c r="A18" s="3" t="inlineStr">
        <is>
          <t>Übertrag nach Kapitel 3</t>
        </is>
      </c>
    </row>
    <row r="19">
      <c r="A19" s="4" t="inlineStr">
        <is>
          <t>Gewicht vor dem Innenausbau (kg)</t>
        </is>
      </c>
      <c r="D19" s="5" t="n">
        <v>2262</v>
      </c>
    </row>
    <row r="20">
      <c r="A20" s="4" t="inlineStr">
        <is>
          <t>Zulässiges Höchstgewicht (kg)</t>
        </is>
      </c>
      <c r="D20" s="5" t="n">
        <v>3500</v>
      </c>
    </row>
    <row r="21">
      <c r="A21" s="10" t="inlineStr">
        <is>
          <t>Vorgesehenes Endgewicht (kg)</t>
        </is>
      </c>
      <c r="D21" s="10">
        <f>D19+D16</f>
        <v/>
      </c>
    </row>
    <row r="22">
      <c r="A22" s="10" t="inlineStr">
        <is>
          <t>Verbleibende Reserve (kg)</t>
        </is>
      </c>
      <c r="D22" s="10">
        <f>D20-D21</f>
        <v/>
      </c>
    </row>
    <row r="24">
      <c r="A24" s="2" t="inlineStr">
        <is>
          <t>Eine negative Reserve erscheint rot: der Innenausbau bringt das Haus über seinen Anhänger.</t>
        </is>
      </c>
    </row>
    <row r="25">
      <c r="A25" s="2" t="inlineStr">
        <is>
          <t>Anhaltspunkt aus Kapitel 3: ein schlicht ausgebautes Haus von 6 m wiegt 2 720 kg, also 60 kg Reserve auf 3,5 t. Die hier vorgeschlagenen 2 262 kg sind dieselbe Zahl minus ein leichter Innenausbau von 458 kg.</t>
        </is>
      </c>
    </row>
    <row r="26">
      <c r="A26" s="2" t="inlineStr">
        <is>
          <t>Differenz zwischen leichtem und schwerem Ausbau am selben Haus: 759 kg, also 22 % der Nutzlast eines Anhängers von 3,5 t.</t>
        </is>
      </c>
    </row>
    <row r="29">
      <c r="A29" s="7" t="inlineStr">
        <is>
          <t>Tiny House Schweiz — Selbstbau-Leitfaden — www.tinyhousesuisse.ch</t>
        </is>
      </c>
    </row>
  </sheetData>
  <conditionalFormatting sqref="D2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Flächengewichte: Dicke × Dichte</t>
        </is>
      </c>
    </row>
    <row r="2">
      <c r="A2" s="2" t="inlineStr">
        <is>
          <t>Ändern Sie Dicke oder Dichte und der Wert rechnet sich neu. Das sind Grössenordnungen für die Planung, auf dem Datenblatt des gekauften Produkts zu bestätigen.</t>
        </is>
      </c>
    </row>
    <row r="4">
      <c r="A4" s="8" t="inlineStr">
        <is>
          <t>Material</t>
        </is>
      </c>
      <c r="B4" s="8" t="inlineStr">
        <is>
          <t>Dicke (mm)</t>
        </is>
      </c>
      <c r="C4" s="8" t="inlineStr">
        <is>
          <t>Dichte (kg/m3)</t>
        </is>
      </c>
      <c r="D4" s="8" t="inlineStr">
        <is>
          <t>Flächengewicht (kg/m2)</t>
        </is>
      </c>
    </row>
    <row r="5">
      <c r="A5" s="4" t="inlineStr">
        <is>
          <t>Fichtentäfer</t>
        </is>
      </c>
      <c r="B5" s="5" t="n">
        <v>15</v>
      </c>
      <c r="C5" s="5" t="n">
        <v>450</v>
      </c>
      <c r="D5" s="10">
        <f>ROUND(B5/1000*C5,1)</f>
        <v/>
      </c>
    </row>
    <row r="6">
      <c r="A6" s="4" t="inlineStr">
        <is>
          <t>Sperrholz</t>
        </is>
      </c>
      <c r="B6" s="5" t="n">
        <v>12</v>
      </c>
      <c r="C6" s="5" t="n">
        <v>600</v>
      </c>
      <c r="D6" s="10">
        <f>ROUND(B6/1000*C6,1)</f>
        <v/>
      </c>
    </row>
    <row r="7">
      <c r="A7" s="4" t="inlineStr">
        <is>
          <t>Laminat</t>
        </is>
      </c>
      <c r="B7" s="5" t="n">
        <v>8</v>
      </c>
      <c r="C7" s="5" t="n">
        <v>850</v>
      </c>
      <c r="D7" s="10">
        <f>ROUND(B7/1000*C7,1)</f>
        <v/>
      </c>
    </row>
    <row r="8">
      <c r="A8" s="4" t="inlineStr">
        <is>
          <t>OSB</t>
        </is>
      </c>
      <c r="B8" s="5" t="n">
        <v>15</v>
      </c>
      <c r="C8" s="5" t="n">
        <v>620</v>
      </c>
      <c r="D8" s="10">
        <f>ROUND(B8/1000*C8,1)</f>
        <v/>
      </c>
    </row>
    <row r="9">
      <c r="A9" s="4" t="inlineStr">
        <is>
          <t>Gipsplatte</t>
        </is>
      </c>
      <c r="B9" s="5" t="n">
        <v>12.5</v>
      </c>
      <c r="C9" s="5" t="n">
        <v>720</v>
      </c>
      <c r="D9" s="10">
        <f>ROUND(B9/1000*C9,1)</f>
        <v/>
      </c>
    </row>
    <row r="10">
      <c r="A10" s="4" t="inlineStr">
        <is>
          <t>Mehrschichtparkett</t>
        </is>
      </c>
      <c r="B10" s="5" t="n">
        <v>14</v>
      </c>
      <c r="C10" s="5" t="n">
        <v>700</v>
      </c>
      <c r="D10" s="10">
        <f>ROUND(B10/1000*C10,1)</f>
        <v/>
      </c>
    </row>
    <row r="11">
      <c r="A11" s="4" t="inlineStr">
        <is>
          <t>Gipsfaserplatte</t>
        </is>
      </c>
      <c r="B11" s="5" t="n">
        <v>12.5</v>
      </c>
      <c r="C11" s="5" t="n">
        <v>1150</v>
      </c>
      <c r="D11" s="10">
        <f>ROUND(B11/1000*C11,1)</f>
        <v/>
      </c>
    </row>
    <row r="12">
      <c r="A12" s="4" t="inlineStr">
        <is>
          <t>Feinsteinzeug</t>
        </is>
      </c>
      <c r="B12" s="5" t="n">
        <v>9</v>
      </c>
      <c r="C12" s="5" t="n">
        <v>2400</v>
      </c>
      <c r="D12" s="10">
        <f>ROUND(B12/1000*C12,1)</f>
        <v/>
      </c>
    </row>
    <row r="13">
      <c r="A13" s="4" t="inlineStr">
        <is>
          <t>Plattenkleber</t>
        </is>
      </c>
      <c r="B13" s="5" t="n">
        <v>4</v>
      </c>
      <c r="C13" s="5" t="n">
        <v>1500</v>
      </c>
      <c r="D13" s="10">
        <f>ROUND(B13/1000*C13,1)</f>
        <v/>
      </c>
    </row>
    <row r="14">
      <c r="A14" s="4" t="inlineStr">
        <is>
          <t>Steifer Untergrund</t>
        </is>
      </c>
      <c r="B14" s="5" t="n">
        <v>10</v>
      </c>
      <c r="C14" s="5" t="n">
        <v>1200</v>
      </c>
      <c r="D14" s="10">
        <f>ROUND(B14/1000*C14,1)</f>
        <v/>
      </c>
    </row>
    <row r="15">
      <c r="A15" s="4" t="inlineStr">
        <is>
          <t>Arbeitsplatte Schichtstoff</t>
        </is>
      </c>
      <c r="B15" s="5" t="n">
        <v>38</v>
      </c>
      <c r="C15" s="5" t="n">
        <v>650</v>
      </c>
      <c r="D15" s="10">
        <f>ROUND(B15/1000*C15,1)</f>
        <v/>
      </c>
    </row>
    <row r="16">
      <c r="A16" s="4" t="inlineStr">
        <is>
          <t>Arbeitsplatte Eiche massiv</t>
        </is>
      </c>
      <c r="B16" s="5" t="n">
        <v>40</v>
      </c>
      <c r="C16" s="5" t="n">
        <v>700</v>
      </c>
      <c r="D16" s="10">
        <f>ROUND(B16/1000*C16,1)</f>
        <v/>
      </c>
    </row>
    <row r="17">
      <c r="A17" s="4" t="inlineStr">
        <is>
          <t>Arbeitsplatte Stein oder Quarz</t>
        </is>
      </c>
      <c r="B17" s="5" t="n">
        <v>20</v>
      </c>
      <c r="C17" s="5" t="n">
        <v>2500</v>
      </c>
      <c r="D17" s="10">
        <f>ROUND(B17/1000*C17,1)</f>
        <v/>
      </c>
    </row>
    <row r="19">
      <c r="A19" s="2" t="inlineStr">
        <is>
          <t>Hartvinyl von 5 mm wird auf dem Datenblatt abgelesen: rund 8,0 kg/m2.</t>
        </is>
      </c>
    </row>
    <row r="20">
      <c r="A20" s="2" t="inlineStr">
        <is>
          <t>Plattenbelag, ganzes System = Feinsteinzeug + Kleber + steifer Untergrund, also rund 39,6 kg/m2. Ein System, kein Belag.</t>
        </is>
      </c>
    </row>
    <row r="22">
      <c r="A22" s="7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2026-09-27T20:57:11Z</dcterms:created>
  <dcterms:modified xmlns:dcterms="http://purl.org/dc/terms/" xmlns:xsi="http://www.w3.org/2001/XMLSchema-instance" xsi:type="dcterms:W3CDTF">2026-09-27T20:57:11Z</dcterms:modified>
</cp:coreProperties>
</file>